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_banoufatemeh\Desktop\"/>
    </mc:Choice>
  </mc:AlternateContent>
  <bookViews>
    <workbookView xWindow="0" yWindow="0" windowWidth="20490" windowHeight="8340" tabRatio="586" activeTab="1"/>
  </bookViews>
  <sheets>
    <sheet name="اطلاعات سال قبل " sheetId="79" r:id="rId1"/>
    <sheet name="تیر جدید " sheetId="81" r:id="rId2"/>
  </sheets>
  <definedNames>
    <definedName name="_xlnm.Print_Area" localSheetId="1">'تیر جدید '!$A$1:$AD$8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81" l="1"/>
  <c r="D8" i="81" l="1"/>
  <c r="F8" i="81"/>
  <c r="H8" i="81"/>
  <c r="I8" i="81"/>
  <c r="J8" i="81"/>
  <c r="K8" i="81"/>
  <c r="L8" i="81"/>
  <c r="M8" i="81"/>
  <c r="N8" i="81"/>
  <c r="O8" i="81"/>
  <c r="P8" i="81"/>
  <c r="C8" i="81"/>
  <c r="G4" i="81"/>
  <c r="G5" i="81"/>
  <c r="G6" i="81"/>
  <c r="G7" i="81"/>
  <c r="G3" i="81"/>
  <c r="G8" i="81" l="1"/>
  <c r="H5" i="81"/>
  <c r="H6" i="81"/>
  <c r="H7" i="81"/>
  <c r="E3" i="79"/>
  <c r="E4" i="79"/>
  <c r="E5" i="79"/>
  <c r="E6" i="79"/>
  <c r="E2" i="79"/>
  <c r="C5" i="81" l="1"/>
  <c r="C6" i="81"/>
  <c r="C7" i="81"/>
  <c r="E6" i="81" l="1"/>
  <c r="E7" i="81"/>
  <c r="S7" i="81"/>
  <c r="S3" i="81"/>
  <c r="P19" i="81"/>
  <c r="G14" i="81"/>
  <c r="G10" i="81"/>
  <c r="G15" i="81"/>
  <c r="B7" i="81"/>
  <c r="S6" i="81"/>
  <c r="B6" i="81"/>
  <c r="E5" i="81"/>
  <c r="Q5" i="81" s="1"/>
  <c r="B5" i="81"/>
  <c r="S4" i="81"/>
  <c r="E4" i="81"/>
  <c r="B4" i="81"/>
  <c r="G13" i="81"/>
  <c r="B3" i="81"/>
  <c r="S8" i="81" l="1"/>
  <c r="W3" i="81"/>
  <c r="AF3" i="81"/>
  <c r="AG3" i="81" s="1"/>
  <c r="E8" i="81"/>
  <c r="G9" i="81" s="1"/>
  <c r="T3" i="81"/>
  <c r="T5" i="81"/>
  <c r="Y5" i="81" s="1"/>
  <c r="W7" i="81"/>
  <c r="T4" i="81"/>
  <c r="W4" i="81"/>
  <c r="R4" i="81"/>
  <c r="Q4" i="81"/>
  <c r="R6" i="81"/>
  <c r="Q6" i="81"/>
  <c r="T6" i="81"/>
  <c r="W6" i="81"/>
  <c r="R5" i="81"/>
  <c r="T7" i="81"/>
  <c r="G11" i="81"/>
  <c r="Q3" i="81"/>
  <c r="S5" i="81"/>
  <c r="W5" i="81"/>
  <c r="Q7" i="81"/>
  <c r="R3" i="81"/>
  <c r="R7" i="81"/>
  <c r="Q8" i="81" l="1"/>
  <c r="R8" i="81"/>
  <c r="W8" i="81"/>
  <c r="T8" i="81"/>
  <c r="Z5" i="81"/>
  <c r="X5" i="81"/>
  <c r="U5" i="81" s="1"/>
  <c r="V5" i="81" s="1"/>
  <c r="AB5" i="81" s="1"/>
  <c r="AC5" i="81" s="1"/>
  <c r="AD5" i="81" s="1"/>
  <c r="Z6" i="81"/>
  <c r="Y6" i="81"/>
  <c r="X6" i="81"/>
  <c r="Z3" i="81"/>
  <c r="Y3" i="81"/>
  <c r="X3" i="81"/>
  <c r="X4" i="81"/>
  <c r="Z4" i="81"/>
  <c r="Y4" i="81"/>
  <c r="Z7" i="81"/>
  <c r="Y7" i="81"/>
  <c r="X7" i="81"/>
  <c r="AA5" i="81"/>
  <c r="Y8" i="81" l="1"/>
  <c r="Z8" i="81"/>
  <c r="X8" i="81"/>
  <c r="AA7" i="81"/>
  <c r="U7" i="81"/>
  <c r="V7" i="81" s="1"/>
  <c r="AB7" i="81" s="1"/>
  <c r="AC7" i="81" s="1"/>
  <c r="AD7" i="81" s="1"/>
  <c r="AA4" i="81"/>
  <c r="U4" i="81"/>
  <c r="V4" i="81" s="1"/>
  <c r="AB4" i="81" s="1"/>
  <c r="AC4" i="81" s="1"/>
  <c r="AD4" i="81" s="1"/>
  <c r="AA3" i="81"/>
  <c r="U3" i="81"/>
  <c r="U6" i="81"/>
  <c r="V6" i="81" s="1"/>
  <c r="AB6" i="81" s="1"/>
  <c r="AC6" i="81" s="1"/>
  <c r="AD6" i="81" s="1"/>
  <c r="AA6" i="81"/>
  <c r="AA8" i="81" l="1"/>
  <c r="U8" i="81"/>
  <c r="G12" i="81"/>
  <c r="G19" i="81" s="1"/>
  <c r="V3" i="81"/>
  <c r="V8" i="81" s="1"/>
  <c r="AB3" i="81" l="1"/>
  <c r="AB8" i="81" s="1"/>
  <c r="Q16" i="81"/>
  <c r="I16" i="81"/>
  <c r="D3" i="79"/>
  <c r="D4" i="79"/>
  <c r="D5" i="79"/>
  <c r="D6" i="79"/>
  <c r="AC3" i="81" l="1"/>
  <c r="AC8" i="81" s="1"/>
  <c r="D2" i="79"/>
  <c r="Q17" i="81" l="1"/>
  <c r="I17" i="81"/>
  <c r="AD3" i="81"/>
  <c r="AD8" i="81" s="1"/>
  <c r="Q18" i="81" l="1"/>
  <c r="Q19" i="81" s="1"/>
  <c r="I18" i="81"/>
  <c r="I19" i="81" s="1"/>
</calcChain>
</file>

<file path=xl/comments1.xml><?xml version="1.0" encoding="utf-8"?>
<comments xmlns="http://schemas.openxmlformats.org/spreadsheetml/2006/main">
  <authors>
    <author>ar</author>
  </authors>
  <commentList>
    <comment ref="C1" authorId="0" shapeId="0">
      <text>
        <r>
          <rPr>
            <b/>
            <sz val="9"/>
            <color indexed="81"/>
            <rFont val="Tahoma"/>
            <charset val="178"/>
          </rPr>
          <t xml:space="preserve">بیشتر از یک سال 1 
کمتر از یکسال 0 
قرار داده شود 
</t>
        </r>
      </text>
    </comment>
  </commentList>
</comments>
</file>

<file path=xl/comments2.xml><?xml version="1.0" encoding="utf-8"?>
<comments xmlns="http://schemas.openxmlformats.org/spreadsheetml/2006/main">
  <authors>
    <author>ar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فعلا بر اساس بن 400 تومنی و حق مسکن 200 تومنی </t>
        </r>
      </text>
    </comment>
  </commentList>
</comments>
</file>

<file path=xl/sharedStrings.xml><?xml version="1.0" encoding="utf-8"?>
<sst xmlns="http://schemas.openxmlformats.org/spreadsheetml/2006/main" count="52" uniqueCount="47">
  <si>
    <t>ردیف</t>
  </si>
  <si>
    <t>روزهای کارکرد</t>
  </si>
  <si>
    <t>حقوق ماهیانه</t>
  </si>
  <si>
    <t xml:space="preserve">حق اولاد </t>
  </si>
  <si>
    <t>حق مسکن و خواروبار</t>
  </si>
  <si>
    <t xml:space="preserve">ماليات </t>
  </si>
  <si>
    <t>جمع کسورات</t>
  </si>
  <si>
    <t>جمع کل:</t>
  </si>
  <si>
    <t xml:space="preserve">بيمه کارگر </t>
  </si>
  <si>
    <t xml:space="preserve">بیمه کارفرما </t>
  </si>
  <si>
    <t xml:space="preserve">بیمه بیکاری </t>
  </si>
  <si>
    <t xml:space="preserve">کل بیمه </t>
  </si>
  <si>
    <t xml:space="preserve">حقوق و دستمزد مستمر جاری </t>
  </si>
  <si>
    <t xml:space="preserve">جمع کل مستمر و غیر مستمر </t>
  </si>
  <si>
    <t>مزایای مشمول بیمه</t>
  </si>
  <si>
    <t xml:space="preserve">حقوق مشمول بیمه </t>
  </si>
  <si>
    <t xml:space="preserve">جمع حقوق و مزایا مشمول مالیات </t>
  </si>
  <si>
    <t xml:space="preserve">مساعده </t>
  </si>
  <si>
    <t>حق ماموریت بند 6</t>
  </si>
  <si>
    <t>سنوات</t>
  </si>
  <si>
    <t>عيدي</t>
  </si>
  <si>
    <t>ماليات عيدي</t>
  </si>
  <si>
    <t xml:space="preserve">حقوق پرداختنی </t>
  </si>
  <si>
    <t xml:space="preserve">هزینه حقوق و دستمزد </t>
  </si>
  <si>
    <t xml:space="preserve">بیمه سهم کارفرما </t>
  </si>
  <si>
    <t xml:space="preserve">کل مالیات </t>
  </si>
  <si>
    <t xml:space="preserve">پورسانت </t>
  </si>
  <si>
    <t xml:space="preserve">کل </t>
  </si>
  <si>
    <t xml:space="preserve">حق ماموریت </t>
  </si>
  <si>
    <t xml:space="preserve">پورسانت فروش </t>
  </si>
  <si>
    <t xml:space="preserve">دو هفتم </t>
  </si>
  <si>
    <t xml:space="preserve">بیمه تکمیلی </t>
  </si>
  <si>
    <t xml:space="preserve">اضافه کار </t>
  </si>
  <si>
    <t xml:space="preserve">حقوق روزانه سال قبل </t>
  </si>
  <si>
    <t xml:space="preserve">نام کارمند </t>
  </si>
  <si>
    <t xml:space="preserve">تعداد فرزند </t>
  </si>
  <si>
    <t xml:space="preserve">حقوق روزانه </t>
  </si>
  <si>
    <t>خالص پرداختنی</t>
  </si>
  <si>
    <t xml:space="preserve">حقوق سال 99 بر اساس اخبار جدید </t>
  </si>
  <si>
    <t xml:space="preserve">مدت کارکرد بیشتر از یکسال 1 وارد شود کمتر از یک سال صفر  </t>
  </si>
  <si>
    <t xml:space="preserve">حقوق روزانه سال 99 بخشنامه قدیم </t>
  </si>
  <si>
    <t>A</t>
  </si>
  <si>
    <t>b</t>
  </si>
  <si>
    <t>c</t>
  </si>
  <si>
    <t>d</t>
  </si>
  <si>
    <t>e</t>
  </si>
  <si>
    <t>حقوق تیر ماه سال99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</si>
</sst>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#,##0;[Red]#,##0"/>
    <numFmt numFmtId="166" formatCode="_-* #,##0_-;_-* #,##0\-;_-* &quot;-&quot;??_-;_-@_-"/>
  </numFmts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3"/>
      <color theme="1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Calibri"/>
      <family val="2"/>
      <scheme val="minor"/>
    </font>
    <font>
      <b/>
      <sz val="9"/>
      <color indexed="81"/>
      <name val="Tahoma"/>
      <charset val="178"/>
    </font>
    <font>
      <b/>
      <sz val="9"/>
      <color indexed="81"/>
      <name val="Tahoma"/>
      <family val="2"/>
    </font>
    <font>
      <sz val="11"/>
      <color theme="1"/>
      <name val="B Nazanin"/>
      <charset val="178"/>
    </font>
    <font>
      <sz val="11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3" fontId="2" fillId="0" borderId="0" xfId="1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shrinkToFit="1"/>
    </xf>
    <xf numFmtId="165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3" fontId="0" fillId="0" borderId="0" xfId="0" applyNumberForma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166" fontId="3" fillId="0" borderId="0" xfId="1" applyNumberFormat="1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7"/>
  <sheetViews>
    <sheetView rightToLeft="1" workbookViewId="0">
      <selection activeCell="E2" sqref="E2:E6"/>
    </sheetView>
  </sheetViews>
  <sheetFormatPr defaultRowHeight="15" x14ac:dyDescent="0.25"/>
  <cols>
    <col min="1" max="1" width="16.7109375" bestFit="1" customWidth="1"/>
    <col min="2" max="2" width="14.85546875" bestFit="1" customWidth="1"/>
    <col min="3" max="3" width="22.42578125" customWidth="1"/>
    <col min="4" max="4" width="10.85546875" style="21" customWidth="1"/>
    <col min="5" max="5" width="12.5703125" customWidth="1"/>
  </cols>
  <sheetData>
    <row r="1" spans="1:6" s="27" customFormat="1" ht="90" x14ac:dyDescent="0.6">
      <c r="A1" s="25" t="s">
        <v>34</v>
      </c>
      <c r="B1" s="25" t="s">
        <v>33</v>
      </c>
      <c r="C1" s="26" t="s">
        <v>39</v>
      </c>
      <c r="D1" s="28" t="s">
        <v>40</v>
      </c>
      <c r="E1" s="26" t="s">
        <v>38</v>
      </c>
    </row>
    <row r="2" spans="1:6" ht="21.75" x14ac:dyDescent="0.45">
      <c r="A2" s="22" t="s">
        <v>41</v>
      </c>
      <c r="B2" s="4">
        <v>4668118</v>
      </c>
      <c r="C2" s="23">
        <v>1</v>
      </c>
      <c r="D2" s="24">
        <f>ROUNDUP(IF(C2=0,(B2*1.15)+30338,((B2*1.15)+30338)+(1750000/30)),0)</f>
        <v>5457008</v>
      </c>
      <c r="E2" s="24">
        <f>ROUNDUP(IF(C2=0,((B2*1.15)+30338+25000),((B2*1.15)+30338+25000)+(1000000/30)),0)</f>
        <v>5457008</v>
      </c>
      <c r="F2" s="21"/>
    </row>
    <row r="3" spans="1:6" ht="21.75" x14ac:dyDescent="0.45">
      <c r="A3" s="22" t="s">
        <v>42</v>
      </c>
      <c r="B3" s="4">
        <v>1974883</v>
      </c>
      <c r="C3" s="23">
        <v>1</v>
      </c>
      <c r="D3" s="24">
        <f>ROUNDUP(IF(C3=0,(B3*1.15)+30338,((B3*1.15)+30338)+(1750000/30)),0)</f>
        <v>2359787</v>
      </c>
      <c r="E3" s="24">
        <f>ROUNDUP(IF(C3=0,((B3*1.15)+30338+25000),((B3*1.15)+30338+25000)+(1000000/30)),0)</f>
        <v>2359787</v>
      </c>
      <c r="F3" s="21"/>
    </row>
    <row r="4" spans="1:6" ht="21.75" x14ac:dyDescent="0.45">
      <c r="A4" s="22" t="s">
        <v>43</v>
      </c>
      <c r="B4" s="4">
        <v>505626.99108294316</v>
      </c>
      <c r="C4" s="23">
        <v>0</v>
      </c>
      <c r="D4" s="24">
        <f>ROUNDUP(IF(C4=0,(B4*1.15)+30338,((B4*1.15)+30338)+(1750000/30)),0)</f>
        <v>611810</v>
      </c>
      <c r="E4" s="24">
        <f>ROUNDUP(IF(C4=0,((B4*1.15)+30338+25000),((B4*1.15)+30338+25000)+(1000000/30)),0)</f>
        <v>636810</v>
      </c>
      <c r="F4" s="21"/>
    </row>
    <row r="5" spans="1:6" ht="21.75" x14ac:dyDescent="0.45">
      <c r="A5" s="22" t="s">
        <v>44</v>
      </c>
      <c r="B5" s="4">
        <v>620180</v>
      </c>
      <c r="C5" s="23">
        <v>0</v>
      </c>
      <c r="D5" s="24">
        <f>ROUNDUP(IF(C5=0,(B5*1.15)+30338,((B5*1.15)+30338)+(1750000/30)),0)</f>
        <v>743545</v>
      </c>
      <c r="E5" s="24">
        <f>ROUNDUP(IF(C5=0,((B5*1.15)+30338+25000),((B5*1.15)+30338+25000)+(1000000/30)),0)</f>
        <v>768545</v>
      </c>
      <c r="F5" s="21"/>
    </row>
    <row r="6" spans="1:6" ht="21.75" x14ac:dyDescent="0.45">
      <c r="A6" s="22" t="s">
        <v>45</v>
      </c>
      <c r="B6" s="4">
        <v>620180</v>
      </c>
      <c r="C6" s="23">
        <v>0</v>
      </c>
      <c r="D6" s="24">
        <f>ROUNDUP(IF(C6=0,(B6*1.15)+30338,((B6*1.15)+30338)+(1750000/30)),0)</f>
        <v>743545</v>
      </c>
      <c r="E6" s="24">
        <f>ROUNDUP(IF(C6=0,((B6*1.15)+30338+25000),((B6*1.15)+30338+25000)+(1000000/30)),0)</f>
        <v>768545</v>
      </c>
      <c r="F6" s="21"/>
    </row>
    <row r="7" spans="1:6" x14ac:dyDescent="0.25">
      <c r="B7" s="21"/>
      <c r="C7" s="21"/>
    </row>
    <row r="8" spans="1:6" x14ac:dyDescent="0.25">
      <c r="B8" s="21"/>
      <c r="C8" s="21"/>
    </row>
    <row r="9" spans="1:6" x14ac:dyDescent="0.25">
      <c r="B9" s="21"/>
      <c r="C9" s="21"/>
    </row>
    <row r="10" spans="1:6" x14ac:dyDescent="0.25">
      <c r="B10" s="21"/>
      <c r="C10" s="21"/>
    </row>
    <row r="11" spans="1:6" x14ac:dyDescent="0.25">
      <c r="B11" s="21"/>
      <c r="C11" s="21"/>
    </row>
    <row r="12" spans="1:6" x14ac:dyDescent="0.25">
      <c r="B12" s="21"/>
      <c r="C12" s="21"/>
    </row>
    <row r="13" spans="1:6" x14ac:dyDescent="0.25">
      <c r="B13" s="21"/>
      <c r="C13" s="21"/>
    </row>
    <row r="14" spans="1:6" x14ac:dyDescent="0.25">
      <c r="B14" s="21"/>
      <c r="C14" s="21"/>
    </row>
    <row r="15" spans="1:6" x14ac:dyDescent="0.25">
      <c r="B15" s="21"/>
      <c r="C15" s="21"/>
    </row>
    <row r="16" spans="1:6" x14ac:dyDescent="0.25">
      <c r="B16" s="21"/>
      <c r="C16" s="21"/>
    </row>
    <row r="17" spans="2:3" x14ac:dyDescent="0.25">
      <c r="B17" s="21"/>
      <c r="C17" s="21"/>
    </row>
    <row r="18" spans="2:3" x14ac:dyDescent="0.25">
      <c r="B18" s="21"/>
      <c r="C18" s="21"/>
    </row>
    <row r="19" spans="2:3" x14ac:dyDescent="0.25">
      <c r="B19" s="21"/>
      <c r="C19" s="21"/>
    </row>
    <row r="20" spans="2:3" x14ac:dyDescent="0.25">
      <c r="B20" s="21"/>
      <c r="C20" s="21"/>
    </row>
    <row r="21" spans="2:3" x14ac:dyDescent="0.25">
      <c r="B21" s="21"/>
      <c r="C21" s="21"/>
    </row>
    <row r="22" spans="2:3" x14ac:dyDescent="0.25">
      <c r="B22" s="21"/>
      <c r="C22" s="21"/>
    </row>
    <row r="23" spans="2:3" x14ac:dyDescent="0.25">
      <c r="B23" s="21"/>
      <c r="C23" s="21"/>
    </row>
    <row r="24" spans="2:3" x14ac:dyDescent="0.25">
      <c r="B24" s="21"/>
      <c r="C24" s="21"/>
    </row>
    <row r="25" spans="2:3" x14ac:dyDescent="0.25">
      <c r="B25" s="21"/>
      <c r="C25" s="21"/>
    </row>
    <row r="26" spans="2:3" x14ac:dyDescent="0.25">
      <c r="B26" s="21"/>
      <c r="C26" s="21"/>
    </row>
    <row r="27" spans="2:3" x14ac:dyDescent="0.25">
      <c r="B27" s="21"/>
      <c r="C27" s="21"/>
    </row>
    <row r="28" spans="2:3" x14ac:dyDescent="0.25">
      <c r="B28" s="21"/>
      <c r="C28" s="21"/>
    </row>
    <row r="29" spans="2:3" x14ac:dyDescent="0.25">
      <c r="B29" s="21"/>
      <c r="C29" s="21"/>
    </row>
    <row r="30" spans="2:3" x14ac:dyDescent="0.25">
      <c r="B30" s="21"/>
      <c r="C30" s="21"/>
    </row>
    <row r="31" spans="2:3" x14ac:dyDescent="0.25">
      <c r="B31" s="21"/>
      <c r="C31" s="21"/>
    </row>
    <row r="32" spans="2:3" x14ac:dyDescent="0.25">
      <c r="B32" s="21"/>
      <c r="C32" s="21"/>
    </row>
    <row r="33" spans="2:3" x14ac:dyDescent="0.25">
      <c r="B33" s="21"/>
      <c r="C33" s="21"/>
    </row>
    <row r="34" spans="2:3" x14ac:dyDescent="0.25">
      <c r="B34" s="21"/>
      <c r="C34" s="21"/>
    </row>
    <row r="35" spans="2:3" x14ac:dyDescent="0.25">
      <c r="B35" s="21"/>
      <c r="C35" s="21"/>
    </row>
    <row r="36" spans="2:3" x14ac:dyDescent="0.25">
      <c r="B36" s="21"/>
      <c r="C36" s="21"/>
    </row>
    <row r="37" spans="2:3" x14ac:dyDescent="0.25">
      <c r="B37" s="21"/>
      <c r="C37" s="21"/>
    </row>
    <row r="38" spans="2:3" x14ac:dyDescent="0.25">
      <c r="B38" s="21"/>
      <c r="C38" s="21"/>
    </row>
    <row r="39" spans="2:3" x14ac:dyDescent="0.25">
      <c r="B39" s="21"/>
      <c r="C39" s="21"/>
    </row>
    <row r="40" spans="2:3" x14ac:dyDescent="0.25">
      <c r="B40" s="21"/>
      <c r="C40" s="21"/>
    </row>
    <row r="41" spans="2:3" x14ac:dyDescent="0.25">
      <c r="B41" s="21"/>
      <c r="C41" s="21"/>
    </row>
    <row r="42" spans="2:3" x14ac:dyDescent="0.25">
      <c r="B42" s="21"/>
      <c r="C42" s="21"/>
    </row>
    <row r="43" spans="2:3" x14ac:dyDescent="0.25">
      <c r="B43" s="21"/>
      <c r="C43" s="21"/>
    </row>
    <row r="44" spans="2:3" x14ac:dyDescent="0.25">
      <c r="B44" s="21"/>
      <c r="C44" s="21"/>
    </row>
    <row r="45" spans="2:3" x14ac:dyDescent="0.25">
      <c r="B45" s="21"/>
      <c r="C45" s="21"/>
    </row>
    <row r="46" spans="2:3" x14ac:dyDescent="0.25">
      <c r="B46" s="21"/>
      <c r="C46" s="21"/>
    </row>
    <row r="47" spans="2:3" x14ac:dyDescent="0.25">
      <c r="B47" s="21"/>
      <c r="C47" s="21"/>
    </row>
    <row r="48" spans="2:3" x14ac:dyDescent="0.25">
      <c r="B48" s="21"/>
      <c r="C48" s="21"/>
    </row>
    <row r="49" spans="2:3" x14ac:dyDescent="0.25">
      <c r="B49" s="21"/>
      <c r="C49" s="21"/>
    </row>
    <row r="50" spans="2:3" x14ac:dyDescent="0.25">
      <c r="B50" s="21"/>
      <c r="C50" s="21"/>
    </row>
    <row r="51" spans="2:3" x14ac:dyDescent="0.25">
      <c r="B51" s="21"/>
      <c r="C51" s="21"/>
    </row>
    <row r="52" spans="2:3" x14ac:dyDescent="0.25">
      <c r="B52" s="21"/>
      <c r="C52" s="21"/>
    </row>
    <row r="53" spans="2:3" x14ac:dyDescent="0.25">
      <c r="B53" s="21"/>
      <c r="C53" s="21"/>
    </row>
    <row r="54" spans="2:3" x14ac:dyDescent="0.25">
      <c r="B54" s="21"/>
      <c r="C54" s="21"/>
    </row>
    <row r="55" spans="2:3" x14ac:dyDescent="0.25">
      <c r="B55" s="21"/>
      <c r="C55" s="21"/>
    </row>
    <row r="56" spans="2:3" x14ac:dyDescent="0.25">
      <c r="B56" s="21"/>
      <c r="C56" s="21"/>
    </row>
    <row r="57" spans="2:3" x14ac:dyDescent="0.25">
      <c r="B57" s="21"/>
      <c r="C57" s="21"/>
    </row>
    <row r="58" spans="2:3" x14ac:dyDescent="0.25">
      <c r="B58" s="21"/>
      <c r="C58" s="21"/>
    </row>
    <row r="59" spans="2:3" x14ac:dyDescent="0.25">
      <c r="B59" s="21"/>
      <c r="C59" s="21"/>
    </row>
    <row r="60" spans="2:3" x14ac:dyDescent="0.25">
      <c r="B60" s="21"/>
      <c r="C60" s="21"/>
    </row>
    <row r="61" spans="2:3" x14ac:dyDescent="0.25">
      <c r="B61" s="21"/>
      <c r="C61" s="21"/>
    </row>
    <row r="62" spans="2:3" x14ac:dyDescent="0.25">
      <c r="B62" s="21"/>
      <c r="C62" s="21"/>
    </row>
    <row r="63" spans="2:3" x14ac:dyDescent="0.25">
      <c r="B63" s="21"/>
      <c r="C63" s="21"/>
    </row>
    <row r="64" spans="2:3" x14ac:dyDescent="0.25">
      <c r="B64" s="21"/>
      <c r="C64" s="21"/>
    </row>
    <row r="65" spans="2:3" x14ac:dyDescent="0.25">
      <c r="B65" s="21"/>
      <c r="C65" s="21"/>
    </row>
    <row r="66" spans="2:3" x14ac:dyDescent="0.25">
      <c r="B66" s="21"/>
      <c r="C66" s="21"/>
    </row>
    <row r="67" spans="2:3" x14ac:dyDescent="0.25">
      <c r="B67" s="21"/>
      <c r="C67" s="21"/>
    </row>
    <row r="68" spans="2:3" x14ac:dyDescent="0.25">
      <c r="B68" s="21"/>
      <c r="C68" s="21"/>
    </row>
    <row r="69" spans="2:3" x14ac:dyDescent="0.25">
      <c r="B69" s="21"/>
      <c r="C69" s="21"/>
    </row>
    <row r="70" spans="2:3" x14ac:dyDescent="0.25">
      <c r="B70" s="21"/>
      <c r="C70" s="21"/>
    </row>
    <row r="71" spans="2:3" x14ac:dyDescent="0.25">
      <c r="B71" s="21"/>
      <c r="C71" s="21"/>
    </row>
    <row r="72" spans="2:3" x14ac:dyDescent="0.25">
      <c r="B72" s="21"/>
      <c r="C72" s="21"/>
    </row>
    <row r="73" spans="2:3" x14ac:dyDescent="0.25">
      <c r="B73" s="21"/>
      <c r="C73" s="21"/>
    </row>
    <row r="74" spans="2:3" x14ac:dyDescent="0.25">
      <c r="B74" s="21"/>
      <c r="C74" s="21"/>
    </row>
    <row r="75" spans="2:3" x14ac:dyDescent="0.25">
      <c r="B75" s="21"/>
      <c r="C75" s="21"/>
    </row>
    <row r="76" spans="2:3" x14ac:dyDescent="0.25">
      <c r="B76" s="21"/>
      <c r="C76" s="21"/>
    </row>
    <row r="77" spans="2:3" x14ac:dyDescent="0.25">
      <c r="B77" s="21"/>
      <c r="C77" s="21"/>
    </row>
    <row r="78" spans="2:3" x14ac:dyDescent="0.25">
      <c r="B78" s="21"/>
      <c r="C78" s="21"/>
    </row>
    <row r="79" spans="2:3" x14ac:dyDescent="0.25">
      <c r="B79" s="21"/>
      <c r="C79" s="21"/>
    </row>
    <row r="80" spans="2:3" x14ac:dyDescent="0.25">
      <c r="B80" s="21"/>
      <c r="C80" s="21"/>
    </row>
    <row r="81" spans="2:3" x14ac:dyDescent="0.25">
      <c r="B81" s="21"/>
      <c r="C81" s="21"/>
    </row>
    <row r="82" spans="2:3" x14ac:dyDescent="0.25">
      <c r="B82" s="21"/>
      <c r="C82" s="21"/>
    </row>
    <row r="83" spans="2:3" x14ac:dyDescent="0.25">
      <c r="B83" s="21"/>
      <c r="C83" s="21"/>
    </row>
    <row r="84" spans="2:3" x14ac:dyDescent="0.25">
      <c r="B84" s="21"/>
      <c r="C84" s="21"/>
    </row>
    <row r="85" spans="2:3" x14ac:dyDescent="0.25">
      <c r="B85" s="21"/>
      <c r="C85" s="21"/>
    </row>
    <row r="86" spans="2:3" x14ac:dyDescent="0.25">
      <c r="B86" s="21"/>
      <c r="C86" s="21"/>
    </row>
    <row r="87" spans="2:3" x14ac:dyDescent="0.25">
      <c r="B87" s="21"/>
      <c r="C87" s="21"/>
    </row>
    <row r="88" spans="2:3" x14ac:dyDescent="0.25">
      <c r="B88" s="21"/>
      <c r="C88" s="21"/>
    </row>
    <row r="89" spans="2:3" x14ac:dyDescent="0.25">
      <c r="B89" s="21"/>
      <c r="C89" s="21"/>
    </row>
    <row r="90" spans="2:3" x14ac:dyDescent="0.25">
      <c r="B90" s="21"/>
      <c r="C90" s="21"/>
    </row>
    <row r="91" spans="2:3" x14ac:dyDescent="0.25">
      <c r="B91" s="21"/>
      <c r="C91" s="21"/>
    </row>
    <row r="92" spans="2:3" x14ac:dyDescent="0.25">
      <c r="B92" s="21"/>
      <c r="C92" s="21"/>
    </row>
    <row r="93" spans="2:3" x14ac:dyDescent="0.25">
      <c r="B93" s="21"/>
      <c r="C93" s="21"/>
    </row>
    <row r="94" spans="2:3" x14ac:dyDescent="0.25">
      <c r="B94" s="21"/>
      <c r="C94" s="21"/>
    </row>
    <row r="95" spans="2:3" x14ac:dyDescent="0.25">
      <c r="B95" s="21"/>
      <c r="C95" s="21"/>
    </row>
    <row r="96" spans="2:3" x14ac:dyDescent="0.25">
      <c r="B96" s="21"/>
      <c r="C96" s="21"/>
    </row>
    <row r="97" spans="2:3" x14ac:dyDescent="0.25">
      <c r="B97" s="21"/>
      <c r="C97" s="21"/>
    </row>
    <row r="98" spans="2:3" x14ac:dyDescent="0.25">
      <c r="B98" s="21"/>
      <c r="C98" s="21"/>
    </row>
    <row r="99" spans="2:3" x14ac:dyDescent="0.25">
      <c r="B99" s="21"/>
      <c r="C99" s="21"/>
    </row>
    <row r="100" spans="2:3" x14ac:dyDescent="0.25">
      <c r="B100" s="21"/>
      <c r="C100" s="21"/>
    </row>
    <row r="101" spans="2:3" x14ac:dyDescent="0.25">
      <c r="B101" s="21"/>
      <c r="C101" s="21"/>
    </row>
    <row r="102" spans="2:3" x14ac:dyDescent="0.25">
      <c r="B102" s="21"/>
      <c r="C102" s="21"/>
    </row>
    <row r="103" spans="2:3" x14ac:dyDescent="0.25">
      <c r="B103" s="21"/>
      <c r="C103" s="21"/>
    </row>
    <row r="104" spans="2:3" x14ac:dyDescent="0.25">
      <c r="B104" s="21"/>
      <c r="C104" s="21"/>
    </row>
    <row r="105" spans="2:3" x14ac:dyDescent="0.25">
      <c r="B105" s="21"/>
      <c r="C105" s="21"/>
    </row>
    <row r="106" spans="2:3" x14ac:dyDescent="0.25">
      <c r="B106" s="21"/>
      <c r="C106" s="21"/>
    </row>
    <row r="107" spans="2:3" x14ac:dyDescent="0.25">
      <c r="B107" s="21"/>
      <c r="C107" s="21"/>
    </row>
    <row r="108" spans="2:3" x14ac:dyDescent="0.25">
      <c r="B108" s="21"/>
      <c r="C108" s="21"/>
    </row>
    <row r="109" spans="2:3" x14ac:dyDescent="0.25">
      <c r="B109" s="21"/>
      <c r="C109" s="21"/>
    </row>
    <row r="110" spans="2:3" x14ac:dyDescent="0.25">
      <c r="B110" s="21"/>
      <c r="C110" s="21"/>
    </row>
    <row r="111" spans="2:3" x14ac:dyDescent="0.25">
      <c r="B111" s="21"/>
      <c r="C111" s="21"/>
    </row>
    <row r="112" spans="2:3" x14ac:dyDescent="0.25">
      <c r="B112" s="21"/>
      <c r="C112" s="21"/>
    </row>
    <row r="113" spans="2:3" x14ac:dyDescent="0.25">
      <c r="B113" s="21"/>
      <c r="C113" s="21"/>
    </row>
    <row r="114" spans="2:3" x14ac:dyDescent="0.25">
      <c r="B114" s="21"/>
      <c r="C114" s="21"/>
    </row>
    <row r="115" spans="2:3" x14ac:dyDescent="0.25">
      <c r="B115" s="21"/>
      <c r="C115" s="21"/>
    </row>
    <row r="116" spans="2:3" x14ac:dyDescent="0.25">
      <c r="B116" s="21"/>
      <c r="C116" s="21"/>
    </row>
    <row r="117" spans="2:3" x14ac:dyDescent="0.25">
      <c r="B117" s="21"/>
      <c r="C117" s="2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Z31"/>
  <sheetViews>
    <sheetView rightToLeft="1" tabSelected="1" zoomScaleNormal="100" workbookViewId="0">
      <pane xSplit="2" topLeftCell="C1" activePane="topRight" state="frozen"/>
      <selection activeCell="X11" sqref="X11"/>
      <selection pane="topRight" activeCell="C4" sqref="C4"/>
    </sheetView>
  </sheetViews>
  <sheetFormatPr defaultColWidth="10" defaultRowHeight="21.75" x14ac:dyDescent="0.55000000000000004"/>
  <cols>
    <col min="1" max="1" width="4.5703125" style="1" bestFit="1" customWidth="1"/>
    <col min="2" max="2" width="11.140625" style="1" bestFit="1" customWidth="1"/>
    <col min="3" max="3" width="12.28515625" style="1" bestFit="1" customWidth="1"/>
    <col min="4" max="4" width="5" style="1" bestFit="1" customWidth="1"/>
    <col min="5" max="5" width="18.28515625" style="1" customWidth="1"/>
    <col min="6" max="6" width="5.42578125" style="1" customWidth="1"/>
    <col min="7" max="7" width="11.42578125" style="1" customWidth="1"/>
    <col min="8" max="8" width="12.140625" style="1" customWidth="1"/>
    <col min="9" max="9" width="12.28515625" style="1" customWidth="1"/>
    <col min="10" max="10" width="5.7109375" style="1" customWidth="1"/>
    <col min="11" max="11" width="5.28515625" style="1" customWidth="1"/>
    <col min="12" max="12" width="17.140625" style="1" customWidth="1"/>
    <col min="13" max="13" width="11.42578125" style="1" hidden="1" customWidth="1"/>
    <col min="14" max="14" width="7.42578125" style="1" hidden="1" customWidth="1"/>
    <col min="15" max="15" width="6.85546875" style="1" hidden="1" customWidth="1"/>
    <col min="16" max="16" width="6.140625" style="1" hidden="1" customWidth="1"/>
    <col min="17" max="17" width="15.85546875" style="1" hidden="1" customWidth="1"/>
    <col min="18" max="18" width="14.28515625" style="1" hidden="1" customWidth="1"/>
    <col min="19" max="19" width="10.85546875" style="1" hidden="1" customWidth="1"/>
    <col min="20" max="20" width="14.28515625" style="1" hidden="1" customWidth="1"/>
    <col min="21" max="21" width="11.28515625" style="1" hidden="1" customWidth="1"/>
    <col min="22" max="22" width="15.42578125" style="1" hidden="1" customWidth="1"/>
    <col min="23" max="23" width="14.28515625" style="1" hidden="1" customWidth="1"/>
    <col min="24" max="24" width="12.42578125" style="1" hidden="1" customWidth="1"/>
    <col min="25" max="25" width="12.7109375" style="1" hidden="1" customWidth="1"/>
    <col min="26" max="26" width="11.85546875" style="1" hidden="1" customWidth="1"/>
    <col min="27" max="27" width="13.28515625" style="1" hidden="1" customWidth="1"/>
    <col min="28" max="28" width="13" style="1" hidden="1" customWidth="1"/>
    <col min="29" max="29" width="12.7109375" style="1" hidden="1" customWidth="1"/>
    <col min="30" max="30" width="13.7109375" style="20" bestFit="1" customWidth="1"/>
    <col min="31" max="31" width="13.140625" style="1" bestFit="1" customWidth="1"/>
    <col min="32" max="33" width="12.85546875" style="1" bestFit="1" customWidth="1"/>
    <col min="34" max="16384" width="10" style="1"/>
  </cols>
  <sheetData>
    <row r="1" spans="1:33" x14ac:dyDescent="0.5">
      <c r="A1" s="30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3" s="6" customFormat="1" ht="87" x14ac:dyDescent="0.5">
      <c r="A2" s="2" t="s">
        <v>0</v>
      </c>
      <c r="B2" s="3" t="s">
        <v>34</v>
      </c>
      <c r="C2" s="3" t="s">
        <v>36</v>
      </c>
      <c r="D2" s="3" t="s">
        <v>1</v>
      </c>
      <c r="E2" s="3" t="s">
        <v>2</v>
      </c>
      <c r="F2" s="3" t="s">
        <v>35</v>
      </c>
      <c r="G2" s="3" t="s">
        <v>3</v>
      </c>
      <c r="H2" s="3" t="s">
        <v>4</v>
      </c>
      <c r="I2" s="3" t="s">
        <v>20</v>
      </c>
      <c r="J2" s="3" t="s">
        <v>21</v>
      </c>
      <c r="K2" s="3" t="s">
        <v>19</v>
      </c>
      <c r="L2" s="3" t="s">
        <v>32</v>
      </c>
      <c r="M2" s="3" t="s">
        <v>18</v>
      </c>
      <c r="N2" s="3" t="s">
        <v>26</v>
      </c>
      <c r="O2" s="3" t="s">
        <v>31</v>
      </c>
      <c r="P2" s="4" t="s">
        <v>17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30</v>
      </c>
      <c r="V2" s="5" t="s">
        <v>16</v>
      </c>
      <c r="W2" s="5" t="s">
        <v>27</v>
      </c>
      <c r="X2" s="5" t="s">
        <v>8</v>
      </c>
      <c r="Y2" s="5" t="s">
        <v>9</v>
      </c>
      <c r="Z2" s="5" t="s">
        <v>10</v>
      </c>
      <c r="AA2" s="5" t="s">
        <v>11</v>
      </c>
      <c r="AB2" s="3" t="s">
        <v>5</v>
      </c>
      <c r="AC2" s="5" t="s">
        <v>6</v>
      </c>
      <c r="AD2" s="3" t="s">
        <v>37</v>
      </c>
    </row>
    <row r="3" spans="1:33" s="6" customFormat="1" x14ac:dyDescent="0.5">
      <c r="A3" s="3">
        <v>1</v>
      </c>
      <c r="B3" s="3" t="str">
        <f>'اطلاعات سال قبل '!A2</f>
        <v>A</v>
      </c>
      <c r="C3" s="4">
        <v>2212965</v>
      </c>
      <c r="D3" s="4">
        <v>30</v>
      </c>
      <c r="E3" s="4">
        <v>164820000</v>
      </c>
      <c r="F3" s="4">
        <v>0</v>
      </c>
      <c r="G3" s="4">
        <f>F3*636810*3</f>
        <v>0</v>
      </c>
      <c r="H3" s="4">
        <v>7000000</v>
      </c>
      <c r="I3" s="4"/>
      <c r="J3" s="4"/>
      <c r="K3" s="4"/>
      <c r="L3" s="4">
        <v>0</v>
      </c>
      <c r="M3" s="4"/>
      <c r="N3" s="4"/>
      <c r="O3" s="4"/>
      <c r="P3" s="4">
        <v>0</v>
      </c>
      <c r="Q3" s="5">
        <f>E3+G3+H3</f>
        <v>171820000</v>
      </c>
      <c r="R3" s="5">
        <f>E3+G3+H3+M3+I3+K3+N3</f>
        <v>171820000</v>
      </c>
      <c r="S3" s="5">
        <f>H3+L3</f>
        <v>7000000</v>
      </c>
      <c r="T3" s="5">
        <f>IF(E3+H3+N3+L3&lt;611810*D3*7,E3+H3+N3+L3,D3*611810*7)</f>
        <v>128480100</v>
      </c>
      <c r="U3" s="5">
        <f>ROUNDDOWN(X3*2/7,0)</f>
        <v>2569602</v>
      </c>
      <c r="V3" s="5">
        <f>E3+G3+H3+N3+L3-U3-O3</f>
        <v>169250398</v>
      </c>
      <c r="W3" s="5">
        <f>E3+G3+H3+M3+N3+L3</f>
        <v>171820000</v>
      </c>
      <c r="X3" s="5">
        <f>ROUNDUP(T3*0.07,0)</f>
        <v>8993607</v>
      </c>
      <c r="Y3" s="5">
        <f>ROUNDUP(T3*0.2,0)</f>
        <v>25696020</v>
      </c>
      <c r="Z3" s="5">
        <f>ROUNDUP(T3*0.03,0)</f>
        <v>3854403</v>
      </c>
      <c r="AA3" s="5">
        <f>X3+Y3+Z3</f>
        <v>38544030</v>
      </c>
      <c r="AB3" s="4">
        <f>IF(V3&lt;=30000000,0,IF(AND(V3&gt;30000000,V3&lt;=75000000),(V3-30000000)*10%,IF(AND(V3&gt;75000000,V3&lt;=105000000),(45000000*10%)+(V3-75000000)*15%,IF(AND(V3&gt;105000000,V3&lt;=150000000),(45000000*10%)+(30000000*15%)+(V3-105000000)*20%,IF(V3&gt;150000000,(45000000*10%)+(30000000*15%)+(45000000*20%)+(V3-150000000)*25%)))))</f>
        <v>22812599.5</v>
      </c>
      <c r="AC3" s="5">
        <f>AB3+X3+P3</f>
        <v>31806206.5</v>
      </c>
      <c r="AD3" s="4">
        <f>W3-AC3</f>
        <v>140013793.5</v>
      </c>
      <c r="AE3" s="29">
        <f>E3/192</f>
        <v>858437.5</v>
      </c>
      <c r="AF3" s="29">
        <f>AE3*1.4</f>
        <v>1201812.5</v>
      </c>
      <c r="AG3" s="29">
        <f>L3/AF3</f>
        <v>0</v>
      </c>
    </row>
    <row r="4" spans="1:33" s="6" customFormat="1" x14ac:dyDescent="0.5">
      <c r="A4" s="3">
        <v>2</v>
      </c>
      <c r="B4" s="3" t="str">
        <f>'اطلاعات سال قبل '!A3</f>
        <v>b</v>
      </c>
      <c r="C4" s="4">
        <v>3830000</v>
      </c>
      <c r="D4" s="4">
        <v>30</v>
      </c>
      <c r="E4" s="4">
        <f>ROUND(C4*D4,0)</f>
        <v>114900000</v>
      </c>
      <c r="F4" s="4">
        <v>0</v>
      </c>
      <c r="G4" s="4">
        <f>F4*636810*3</f>
        <v>0</v>
      </c>
      <c r="H4" s="4">
        <v>7000000</v>
      </c>
      <c r="I4" s="4"/>
      <c r="J4" s="4"/>
      <c r="K4" s="4"/>
      <c r="L4" s="4"/>
      <c r="M4" s="4"/>
      <c r="N4" s="4"/>
      <c r="O4" s="4"/>
      <c r="P4" s="4">
        <v>0</v>
      </c>
      <c r="Q4" s="5">
        <f>E4+G4+H4</f>
        <v>121900000</v>
      </c>
      <c r="R4" s="5">
        <f>E4+G4+H4+M4+I4+K4+N4</f>
        <v>121900000</v>
      </c>
      <c r="S4" s="5">
        <f>H4+L4</f>
        <v>7000000</v>
      </c>
      <c r="T4" s="5">
        <f>IF(E4+H4+N4+L4&lt;611810*D4*7,E4+H4+N4+L4,D4*611810*7)</f>
        <v>121900000</v>
      </c>
      <c r="U4" s="5">
        <f>ROUNDDOWN(X4*2/7,0)</f>
        <v>2438000</v>
      </c>
      <c r="V4" s="5">
        <f>E4+G4+H4+N4+L4-U4-O4</f>
        <v>119462000</v>
      </c>
      <c r="W4" s="5">
        <f>E4+G4+H4+M4+N4</f>
        <v>121900000</v>
      </c>
      <c r="X4" s="5">
        <f>ROUNDUP(T4*0.07,0)</f>
        <v>8533000</v>
      </c>
      <c r="Y4" s="5">
        <f>ROUNDUP(T4*0.2,0)</f>
        <v>24380000</v>
      </c>
      <c r="Z4" s="5">
        <f>ROUNDUP(T4*0.03,0)</f>
        <v>3657000</v>
      </c>
      <c r="AA4" s="5">
        <f>X4+Y4+Z4</f>
        <v>36570000</v>
      </c>
      <c r="AB4" s="4">
        <f>IF(V4&lt;=30000000,0,IF(AND(V4&gt;30000000,V4&lt;=75000000),(V4-30000000)*10%,IF(AND(V4&gt;75000000,V4&lt;=105000000),(45000000*10%)+(V4-75000000)*15%,IF(AND(V4&gt;105000000,V4&lt;=150000000),(45000000*10%)+(30000000*15%)+(V4-105000000)*20%,IF(V4&gt;150000000,(45000000*10%)+(30000000*15%)+(45000000*20%)+(V4-150000000)*25%)))))</f>
        <v>11892400</v>
      </c>
      <c r="AC4" s="5">
        <f>AB4+X4+P4</f>
        <v>20425400</v>
      </c>
      <c r="AD4" s="4">
        <f>W4-AC4</f>
        <v>101474600</v>
      </c>
    </row>
    <row r="5" spans="1:33" s="6" customFormat="1" x14ac:dyDescent="0.5">
      <c r="A5" s="3">
        <v>3</v>
      </c>
      <c r="B5" s="3" t="str">
        <f>'اطلاعات سال قبل '!A4</f>
        <v>c</v>
      </c>
      <c r="C5" s="4">
        <f>'اطلاعات سال قبل '!E4</f>
        <v>636810</v>
      </c>
      <c r="D5" s="4">
        <v>31</v>
      </c>
      <c r="E5" s="4">
        <f>ROUND(C5*D5,0)</f>
        <v>19741110</v>
      </c>
      <c r="F5" s="4">
        <v>0</v>
      </c>
      <c r="G5" s="4">
        <f>F5*636810*3</f>
        <v>0</v>
      </c>
      <c r="H5" s="4">
        <f>1000000+4000000</f>
        <v>5000000</v>
      </c>
      <c r="I5" s="4"/>
      <c r="J5" s="4"/>
      <c r="K5" s="4"/>
      <c r="L5" s="4"/>
      <c r="M5" s="4"/>
      <c r="N5" s="4"/>
      <c r="O5" s="4"/>
      <c r="P5" s="4">
        <v>0</v>
      </c>
      <c r="Q5" s="5">
        <f>E5+G5+H5</f>
        <v>24741110</v>
      </c>
      <c r="R5" s="5">
        <f>E5+G5+H5+M5+I5+K5+N5</f>
        <v>24741110</v>
      </c>
      <c r="S5" s="5">
        <f>H5+L5</f>
        <v>5000000</v>
      </c>
      <c r="T5" s="5">
        <f>IF(E5+H5+N5+L5&lt;611810*D5*7,E5+H5+N5+L5,D5*611810*7)</f>
        <v>24741110</v>
      </c>
      <c r="U5" s="5">
        <f>ROUNDDOWN(X5*2/7,0)</f>
        <v>494822</v>
      </c>
      <c r="V5" s="5">
        <f>E5+G5+H5+N5+L5-U5-O5</f>
        <v>24246288</v>
      </c>
      <c r="W5" s="5">
        <f>E5+G5+H5+M5+N5</f>
        <v>24741110</v>
      </c>
      <c r="X5" s="5">
        <f>ROUNDUP(T5*0.07,0)</f>
        <v>1731878</v>
      </c>
      <c r="Y5" s="5">
        <f>ROUNDUP(T5*0.2,0)</f>
        <v>4948222</v>
      </c>
      <c r="Z5" s="5">
        <f>ROUNDUP(T5*0.03,0)</f>
        <v>742234</v>
      </c>
      <c r="AA5" s="5">
        <f>X5+Y5+Z5</f>
        <v>7422334</v>
      </c>
      <c r="AB5" s="4">
        <f>IF(V5&lt;=30000000,0,IF(AND(V5&gt;30000000,V5&lt;=75000000),(V5-30000000)*10%,IF(AND(V5&gt;75000000,V5&lt;=105000000),(45000000*10%)+(V5-75000000)*15%,IF(AND(V5&gt;105000000,V5&lt;=150000000),(45000000*10%)+(30000000*15%)+(V5-105000000)*20%,IF(V5&gt;150000000,(45000000*10%)+(30000000*15%)+(45000000*20%)+(V5-150000000)*25%)))))</f>
        <v>0</v>
      </c>
      <c r="AC5" s="5">
        <f>AB5+X5+P5</f>
        <v>1731878</v>
      </c>
      <c r="AD5" s="4">
        <f>W5-AC5</f>
        <v>23009232</v>
      </c>
    </row>
    <row r="6" spans="1:33" s="6" customFormat="1" x14ac:dyDescent="0.5">
      <c r="A6" s="3">
        <v>4</v>
      </c>
      <c r="B6" s="3" t="str">
        <f>'اطلاعات سال قبل '!A5</f>
        <v>d</v>
      </c>
      <c r="C6" s="4">
        <f>'اطلاعات سال قبل '!E5</f>
        <v>768545</v>
      </c>
      <c r="D6" s="4">
        <v>31</v>
      </c>
      <c r="E6" s="4">
        <f>ROUND(C6*D6,0)</f>
        <v>23824895</v>
      </c>
      <c r="F6" s="4">
        <v>0</v>
      </c>
      <c r="G6" s="4">
        <f>F6*636810*3</f>
        <v>0</v>
      </c>
      <c r="H6" s="4">
        <f>1000000+4000000</f>
        <v>5000000</v>
      </c>
      <c r="I6" s="4"/>
      <c r="J6" s="4"/>
      <c r="K6" s="4"/>
      <c r="L6" s="4"/>
      <c r="M6" s="4"/>
      <c r="N6" s="4"/>
      <c r="O6" s="4"/>
      <c r="P6" s="4">
        <v>1</v>
      </c>
      <c r="Q6" s="5">
        <f>E6+G6+H6</f>
        <v>28824895</v>
      </c>
      <c r="R6" s="5">
        <f>E6+G6+H6+M6+I6+K6+N6</f>
        <v>28824895</v>
      </c>
      <c r="S6" s="5">
        <f>H6+L6</f>
        <v>5000000</v>
      </c>
      <c r="T6" s="5">
        <f>IF(E6+H6+N6+L6&lt;611810*D6*7,E6+H6+N6+L6,D6*611810*7)</f>
        <v>28824895</v>
      </c>
      <c r="U6" s="5">
        <f>ROUNDDOWN(X6*2/7,0)</f>
        <v>576498</v>
      </c>
      <c r="V6" s="5">
        <f>E6+G6+H6+N6+L6-U6-O6</f>
        <v>28248397</v>
      </c>
      <c r="W6" s="5">
        <f>E6+G6+H6+M6+N6</f>
        <v>28824895</v>
      </c>
      <c r="X6" s="5">
        <f>ROUNDUP(T6*0.07,0)</f>
        <v>2017743</v>
      </c>
      <c r="Y6" s="5">
        <f>ROUNDUP(T6*0.2,0)</f>
        <v>5764979</v>
      </c>
      <c r="Z6" s="5">
        <f>ROUNDUP(T6*0.03,0)</f>
        <v>864747</v>
      </c>
      <c r="AA6" s="5">
        <f>X6+Y6+Z6</f>
        <v>8647469</v>
      </c>
      <c r="AB6" s="4">
        <f>IF(V6&lt;=30000000,0,IF(AND(V6&gt;30000000,V6&lt;=75000000),(V6-30000000)*10%,IF(AND(V6&gt;75000000,V6&lt;=105000000),(45000000*10%)+(V6-75000000)*15%,IF(AND(V6&gt;105000000,V6&lt;=150000000),(45000000*10%)+(30000000*15%)+(V6-105000000)*20%,IF(V6&gt;150000000,(45000000*10%)+(30000000*15%)+(45000000*20%)+(V6-150000000)*25%)))))</f>
        <v>0</v>
      </c>
      <c r="AC6" s="5">
        <f>AB6+X6+P6</f>
        <v>2017744</v>
      </c>
      <c r="AD6" s="4">
        <f>W6-AC6</f>
        <v>26807151</v>
      </c>
    </row>
    <row r="7" spans="1:33" s="6" customFormat="1" x14ac:dyDescent="0.5">
      <c r="A7" s="3">
        <v>5</v>
      </c>
      <c r="B7" s="3" t="str">
        <f>'اطلاعات سال قبل '!A6</f>
        <v>e</v>
      </c>
      <c r="C7" s="4">
        <f>'اطلاعات سال قبل '!E6</f>
        <v>768545</v>
      </c>
      <c r="D7" s="4">
        <v>31</v>
      </c>
      <c r="E7" s="4">
        <f>ROUND(C7*D7,0)</f>
        <v>23824895</v>
      </c>
      <c r="F7" s="4">
        <v>2</v>
      </c>
      <c r="G7" s="4">
        <f>F7*636810*3</f>
        <v>3820860</v>
      </c>
      <c r="H7" s="4">
        <f>1000000+4000000</f>
        <v>5000000</v>
      </c>
      <c r="I7" s="4"/>
      <c r="J7" s="4"/>
      <c r="K7" s="4"/>
      <c r="L7" s="4"/>
      <c r="M7" s="4"/>
      <c r="N7" s="4"/>
      <c r="O7" s="4"/>
      <c r="P7" s="4">
        <v>2</v>
      </c>
      <c r="Q7" s="5">
        <f>E7+G7+H7</f>
        <v>32645755</v>
      </c>
      <c r="R7" s="5">
        <f>E7+G7+H7+M7+I7+K7+N7</f>
        <v>32645755</v>
      </c>
      <c r="S7" s="5">
        <f>H7+L7</f>
        <v>5000000</v>
      </c>
      <c r="T7" s="5">
        <f>IF(E7+H7+N7+L7&lt;611810*D7*7,E7+H7+N7+L7,D7*611810*7)</f>
        <v>28824895</v>
      </c>
      <c r="U7" s="5">
        <f>ROUNDDOWN(X7*2/7,0)</f>
        <v>576498</v>
      </c>
      <c r="V7" s="5">
        <f>E7+G7+H7+N7+L7-U7-O7</f>
        <v>32069257</v>
      </c>
      <c r="W7" s="5">
        <f>E7+G7+H7+M7+N7</f>
        <v>32645755</v>
      </c>
      <c r="X7" s="5">
        <f>ROUNDUP(T7*0.07,0)</f>
        <v>2017743</v>
      </c>
      <c r="Y7" s="5">
        <f>ROUNDUP(T7*0.2,0)</f>
        <v>5764979</v>
      </c>
      <c r="Z7" s="5">
        <f>ROUNDUP(T7*0.03,0)</f>
        <v>864747</v>
      </c>
      <c r="AA7" s="5">
        <f>X7+Y7+Z7</f>
        <v>8647469</v>
      </c>
      <c r="AB7" s="4">
        <f>IF(V7&lt;=30000000,0,IF(AND(V7&gt;30000000,V7&lt;=75000000),(V7-30000000)*10%,IF(AND(V7&gt;75000000,V7&lt;=105000000),(45000000*10%)+(V7-75000000)*15%,IF(AND(V7&gt;105000000,V7&lt;=150000000),(45000000*10%)+(30000000*15%)+(V7-105000000)*20%,IF(V7&gt;150000000,(45000000*10%)+(30000000*15%)+(45000000*20%)+(V7-150000000)*25%)))))</f>
        <v>206925.7</v>
      </c>
      <c r="AC7" s="5">
        <f>AB7+X7+P7</f>
        <v>2224670.7000000002</v>
      </c>
      <c r="AD7" s="4">
        <f>W7-AC7</f>
        <v>30421084.300000001</v>
      </c>
    </row>
    <row r="8" spans="1:33" s="6" customFormat="1" x14ac:dyDescent="0.5">
      <c r="A8" s="7"/>
      <c r="B8" s="3" t="s">
        <v>7</v>
      </c>
      <c r="C8" s="8">
        <f>SUM(C3:C7)</f>
        <v>8216865</v>
      </c>
      <c r="D8" s="8">
        <f t="shared" ref="D8:AD8" si="0">SUM(D3:D7)</f>
        <v>153</v>
      </c>
      <c r="E8" s="8">
        <f t="shared" si="0"/>
        <v>347110900</v>
      </c>
      <c r="F8" s="8">
        <f t="shared" si="0"/>
        <v>2</v>
      </c>
      <c r="G8" s="8">
        <f t="shared" si="0"/>
        <v>3820860</v>
      </c>
      <c r="H8" s="8">
        <f t="shared" si="0"/>
        <v>29000000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3</v>
      </c>
      <c r="Q8" s="8">
        <f t="shared" si="0"/>
        <v>379931760</v>
      </c>
      <c r="R8" s="8">
        <f t="shared" si="0"/>
        <v>379931760</v>
      </c>
      <c r="S8" s="8">
        <f t="shared" si="0"/>
        <v>29000000</v>
      </c>
      <c r="T8" s="8">
        <f t="shared" si="0"/>
        <v>332771000</v>
      </c>
      <c r="U8" s="8">
        <f t="shared" si="0"/>
        <v>6655420</v>
      </c>
      <c r="V8" s="8">
        <f t="shared" si="0"/>
        <v>373276340</v>
      </c>
      <c r="W8" s="8">
        <f t="shared" si="0"/>
        <v>379931760</v>
      </c>
      <c r="X8" s="8">
        <f t="shared" si="0"/>
        <v>23293971</v>
      </c>
      <c r="Y8" s="8">
        <f t="shared" si="0"/>
        <v>66554200</v>
      </c>
      <c r="Z8" s="8">
        <f t="shared" si="0"/>
        <v>9983131</v>
      </c>
      <c r="AA8" s="8">
        <f t="shared" si="0"/>
        <v>99831302</v>
      </c>
      <c r="AB8" s="8">
        <f t="shared" si="0"/>
        <v>34911925.200000003</v>
      </c>
      <c r="AC8" s="8">
        <f t="shared" si="0"/>
        <v>58205899.200000003</v>
      </c>
      <c r="AD8" s="8">
        <f t="shared" si="0"/>
        <v>321725860.80000001</v>
      </c>
    </row>
    <row r="9" spans="1:33" s="6" customFormat="1" x14ac:dyDescent="0.5">
      <c r="A9" s="9"/>
      <c r="B9" s="10"/>
      <c r="C9" s="11"/>
      <c r="D9" s="11"/>
      <c r="E9" s="12" t="s">
        <v>23</v>
      </c>
      <c r="F9" s="12"/>
      <c r="G9" s="12">
        <f>E8</f>
        <v>347110900</v>
      </c>
      <c r="H9" s="13"/>
      <c r="I9" s="13"/>
      <c r="J9" s="14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3" s="6" customFormat="1" x14ac:dyDescent="0.5">
      <c r="A10" s="9"/>
      <c r="B10" s="10"/>
      <c r="C10" s="11"/>
      <c r="D10" s="11"/>
      <c r="E10" s="12" t="s">
        <v>28</v>
      </c>
      <c r="F10" s="12"/>
      <c r="G10" s="12">
        <f>M8</f>
        <v>0</v>
      </c>
      <c r="H10" s="13"/>
      <c r="I10" s="13"/>
      <c r="J10" s="14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3" s="6" customFormat="1" x14ac:dyDescent="0.5">
      <c r="A11" s="9"/>
      <c r="B11" s="10"/>
      <c r="C11" s="11"/>
      <c r="D11" s="11"/>
      <c r="E11" s="12" t="s">
        <v>4</v>
      </c>
      <c r="F11" s="12"/>
      <c r="G11" s="12">
        <f>H8</f>
        <v>29000000</v>
      </c>
      <c r="H11" s="13"/>
      <c r="I11" s="13"/>
      <c r="J11" s="1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3" s="6" customFormat="1" x14ac:dyDescent="0.5">
      <c r="A12" s="9"/>
      <c r="B12" s="10"/>
      <c r="C12" s="11"/>
      <c r="D12" s="11"/>
      <c r="E12" s="12" t="s">
        <v>24</v>
      </c>
      <c r="F12" s="12"/>
      <c r="G12" s="12">
        <f>Y8+Z8</f>
        <v>76537331</v>
      </c>
      <c r="H12" s="13"/>
      <c r="I12" s="13"/>
      <c r="J12" s="1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3" s="6" customFormat="1" x14ac:dyDescent="0.5">
      <c r="A13" s="9"/>
      <c r="B13" s="10"/>
      <c r="C13" s="11"/>
      <c r="D13" s="11"/>
      <c r="E13" s="12" t="s">
        <v>3</v>
      </c>
      <c r="F13" s="12"/>
      <c r="G13" s="12">
        <f>G8</f>
        <v>3820860</v>
      </c>
      <c r="H13" s="13"/>
      <c r="I13" s="13"/>
      <c r="J13" s="14"/>
      <c r="K13" s="11"/>
      <c r="L13" s="15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3" s="6" customFormat="1" x14ac:dyDescent="0.5">
      <c r="A14" s="9"/>
      <c r="B14" s="10"/>
      <c r="C14" s="11"/>
      <c r="D14" s="11"/>
      <c r="E14" s="12" t="s">
        <v>29</v>
      </c>
      <c r="F14" s="12"/>
      <c r="G14" s="12">
        <f>N8</f>
        <v>0</v>
      </c>
      <c r="H14" s="13"/>
      <c r="I14" s="13"/>
      <c r="J14" s="14"/>
      <c r="K14" s="11"/>
      <c r="L14" s="15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33" s="6" customFormat="1" x14ac:dyDescent="0.5">
      <c r="A15" s="9"/>
      <c r="B15" s="10"/>
      <c r="C15" s="11"/>
      <c r="D15" s="11"/>
      <c r="E15" s="12" t="s">
        <v>32</v>
      </c>
      <c r="F15" s="12"/>
      <c r="G15" s="12">
        <f>M8</f>
        <v>0</v>
      </c>
      <c r="H15" s="13"/>
      <c r="I15" s="13"/>
      <c r="J15" s="13"/>
      <c r="L15" s="15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33" s="6" customFormat="1" x14ac:dyDescent="0.5">
      <c r="A16" s="9"/>
      <c r="B16" s="10"/>
      <c r="C16" s="11"/>
      <c r="D16" s="11"/>
      <c r="E16" s="14"/>
      <c r="F16" s="14"/>
      <c r="G16" s="14"/>
      <c r="H16" s="12" t="s">
        <v>11</v>
      </c>
      <c r="I16" s="12">
        <f>AA8</f>
        <v>99831302</v>
      </c>
      <c r="J16" s="13"/>
      <c r="L16" s="15"/>
      <c r="M16" s="11"/>
      <c r="N16" s="11"/>
      <c r="O16" s="11"/>
      <c r="P16" s="11"/>
      <c r="Q16" s="11">
        <f>AA8</f>
        <v>99831302</v>
      </c>
      <c r="R16" s="11"/>
      <c r="S16" s="11"/>
      <c r="T16" s="11"/>
      <c r="U16" s="11"/>
      <c r="V16" s="11"/>
      <c r="W16" s="11"/>
      <c r="X16" s="11"/>
      <c r="Y16" s="11"/>
    </row>
    <row r="17" spans="1:16380" s="6" customFormat="1" x14ac:dyDescent="0.5">
      <c r="A17" s="9"/>
      <c r="B17" s="10"/>
      <c r="C17" s="11"/>
      <c r="D17" s="11"/>
      <c r="E17" s="14"/>
      <c r="F17" s="14"/>
      <c r="G17" s="14"/>
      <c r="H17" s="12" t="s">
        <v>25</v>
      </c>
      <c r="I17" s="12">
        <f>AB8</f>
        <v>34911925.200000003</v>
      </c>
      <c r="J17" s="13"/>
      <c r="L17" s="15"/>
      <c r="M17" s="11"/>
      <c r="N17" s="11"/>
      <c r="O17" s="11"/>
      <c r="P17" s="11"/>
      <c r="Q17" s="11">
        <f>AB8</f>
        <v>34911925.200000003</v>
      </c>
      <c r="R17" s="11"/>
      <c r="S17" s="11"/>
      <c r="T17" s="11"/>
      <c r="U17" s="11"/>
      <c r="V17" s="11"/>
      <c r="W17" s="11"/>
      <c r="X17" s="11"/>
      <c r="Y17" s="11"/>
    </row>
    <row r="18" spans="1:16380" s="6" customFormat="1" x14ac:dyDescent="0.5">
      <c r="A18" s="9"/>
      <c r="B18" s="10"/>
      <c r="C18" s="11"/>
      <c r="D18" s="11"/>
      <c r="E18" s="14"/>
      <c r="F18" s="14"/>
      <c r="G18" s="14"/>
      <c r="H18" s="12" t="s">
        <v>22</v>
      </c>
      <c r="I18" s="12">
        <f>AD8</f>
        <v>321725860.80000001</v>
      </c>
      <c r="J18" s="16"/>
      <c r="K18" s="15"/>
      <c r="L18" s="11"/>
      <c r="M18" s="11"/>
      <c r="N18" s="11"/>
      <c r="O18" s="11"/>
      <c r="P18" s="11"/>
      <c r="Q18" s="11">
        <f>AD8</f>
        <v>321725860.80000001</v>
      </c>
      <c r="R18" s="11"/>
      <c r="S18" s="11"/>
      <c r="T18" s="11"/>
      <c r="U18" s="11"/>
      <c r="V18" s="11"/>
      <c r="W18" s="11"/>
      <c r="X18" s="11"/>
      <c r="Y18" s="11"/>
    </row>
    <row r="19" spans="1:16380" s="6" customFormat="1" x14ac:dyDescent="0.5">
      <c r="A19" s="9"/>
      <c r="B19" s="10"/>
      <c r="C19" s="11"/>
      <c r="D19" s="11"/>
      <c r="E19" s="14"/>
      <c r="F19" s="14"/>
      <c r="G19" s="12">
        <f>SUM(G9:G18)</f>
        <v>456469091</v>
      </c>
      <c r="H19" s="16"/>
      <c r="I19" s="14">
        <f>SUM(I9:I18)</f>
        <v>456469088</v>
      </c>
      <c r="J19" s="16"/>
      <c r="K19" s="15"/>
      <c r="L19" s="11"/>
      <c r="M19" s="11"/>
      <c r="N19" s="11"/>
      <c r="O19" s="11"/>
      <c r="P19" s="11">
        <f>SUM(K15:K18)</f>
        <v>0</v>
      </c>
      <c r="Q19" s="11">
        <f>SUM(Q16:Q18)</f>
        <v>456469088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16380" s="6" customFormat="1" x14ac:dyDescent="0.55000000000000004">
      <c r="D20" s="17"/>
      <c r="I20" s="18"/>
      <c r="Q20" s="18"/>
      <c r="AD20" s="19"/>
    </row>
    <row r="21" spans="1:16380" s="6" customFormat="1" ht="20.25" x14ac:dyDescent="0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  <c r="XEW21" s="15"/>
      <c r="XEX21" s="15"/>
      <c r="XEY21" s="15"/>
      <c r="XEZ21" s="15"/>
    </row>
    <row r="22" spans="1:16380" s="6" customFormat="1" ht="20.25" x14ac:dyDescent="0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  <c r="XEW22" s="15"/>
      <c r="XEX22" s="15"/>
      <c r="XEY22" s="15"/>
      <c r="XEZ22" s="15"/>
    </row>
    <row r="23" spans="1:16380" s="6" customFormat="1" ht="20.25" x14ac:dyDescent="0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  <c r="XEQ23" s="15"/>
      <c r="XER23" s="15"/>
      <c r="XES23" s="15"/>
      <c r="XET23" s="15"/>
      <c r="XEU23" s="15"/>
      <c r="XEV23" s="15"/>
      <c r="XEW23" s="15"/>
      <c r="XEX23" s="15"/>
      <c r="XEY23" s="15"/>
      <c r="XEZ23" s="15"/>
    </row>
    <row r="24" spans="1:16380" s="6" customFormat="1" ht="20.25" x14ac:dyDescent="0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  <c r="XEW24" s="15"/>
      <c r="XEX24" s="15"/>
      <c r="XEY24" s="15"/>
      <c r="XEZ24" s="15"/>
    </row>
    <row r="25" spans="1:16380" s="6" customFormat="1" ht="20.25" x14ac:dyDescent="0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  <c r="XEW25" s="15"/>
      <c r="XEX25" s="15"/>
      <c r="XEY25" s="15"/>
      <c r="XEZ25" s="15"/>
    </row>
    <row r="26" spans="1:16380" s="6" customFormat="1" ht="20.25" x14ac:dyDescent="0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  <c r="XEQ26" s="15"/>
      <c r="XER26" s="15"/>
      <c r="XES26" s="15"/>
      <c r="XET26" s="15"/>
      <c r="XEU26" s="15"/>
      <c r="XEV26" s="15"/>
      <c r="XEW26" s="15"/>
      <c r="XEX26" s="15"/>
      <c r="XEY26" s="15"/>
      <c r="XEZ26" s="15"/>
    </row>
    <row r="27" spans="1:16380" s="6" customFormat="1" ht="20.25" x14ac:dyDescent="0.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  <c r="XEQ27" s="15"/>
      <c r="XER27" s="15"/>
      <c r="XES27" s="15"/>
      <c r="XET27" s="15"/>
      <c r="XEU27" s="15"/>
      <c r="XEV27" s="15"/>
      <c r="XEW27" s="15"/>
      <c r="XEX27" s="15"/>
      <c r="XEY27" s="15"/>
      <c r="XEZ27" s="15"/>
    </row>
    <row r="28" spans="1:16380" s="6" customFormat="1" ht="20.25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  <c r="XEQ28" s="15"/>
      <c r="XER28" s="15"/>
      <c r="XES28" s="15"/>
      <c r="XET28" s="15"/>
      <c r="XEU28" s="15"/>
      <c r="XEV28" s="15"/>
      <c r="XEW28" s="15"/>
      <c r="XEX28" s="15"/>
      <c r="XEY28" s="15"/>
      <c r="XEZ28" s="15"/>
    </row>
    <row r="29" spans="1:16380" s="6" customFormat="1" ht="20.25" x14ac:dyDescent="0.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  <c r="XEQ29" s="15"/>
      <c r="XER29" s="15"/>
      <c r="XES29" s="15"/>
      <c r="XET29" s="15"/>
      <c r="XEU29" s="15"/>
      <c r="XEV29" s="15"/>
      <c r="XEW29" s="15"/>
      <c r="XEX29" s="15"/>
      <c r="XEY29" s="15"/>
      <c r="XEZ29" s="15"/>
    </row>
    <row r="30" spans="1:16380" s="6" customFormat="1" ht="20.25" x14ac:dyDescent="0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  <c r="XEQ30" s="15"/>
      <c r="XER30" s="15"/>
      <c r="XES30" s="15"/>
      <c r="XET30" s="15"/>
      <c r="XEU30" s="15"/>
      <c r="XEV30" s="15"/>
      <c r="XEW30" s="15"/>
      <c r="XEX30" s="15"/>
      <c r="XEY30" s="15"/>
      <c r="XEZ30" s="15"/>
    </row>
    <row r="31" spans="1:16380" s="6" customFormat="1" ht="20.25" x14ac:dyDescent="0.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  <c r="XEQ31" s="15"/>
      <c r="XER31" s="15"/>
      <c r="XES31" s="15"/>
      <c r="XET31" s="15"/>
      <c r="XEU31" s="15"/>
      <c r="XEV31" s="15"/>
      <c r="XEW31" s="15"/>
      <c r="XEX31" s="15"/>
      <c r="XEY31" s="15"/>
      <c r="XEZ31" s="15"/>
    </row>
  </sheetData>
  <mergeCells count="1">
    <mergeCell ref="A1:AD1"/>
  </mergeCells>
  <printOptions horizontalCentered="1"/>
  <pageMargins left="1.1811023622047245" right="0" top="1.1811023622047245" bottom="0" header="1.1811023622047245" footer="0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اطلاعات سال قبل </vt:lpstr>
      <vt:lpstr>تیر جدید </vt:lpstr>
      <vt:lpstr>'تیر جدید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Hesabdari</dc:creator>
  <cp:lastModifiedBy>Ebrahim Banoufatemeh</cp:lastModifiedBy>
  <cp:lastPrinted>2020-05-30T05:49:11Z</cp:lastPrinted>
  <dcterms:created xsi:type="dcterms:W3CDTF">2016-11-13T04:27:56Z</dcterms:created>
  <dcterms:modified xsi:type="dcterms:W3CDTF">2020-09-12T11:19:17Z</dcterms:modified>
</cp:coreProperties>
</file>